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<sst xmlns="http://schemas.openxmlformats.org/spreadsheetml/2006/main" count="71" uniqueCount="47">
  <si>
    <t>TRAINING ZONE CALCULATOR</t>
  </si>
  <si>
    <t>www.SetThePaceTriathlon.com</t>
  </si>
  <si>
    <r>
      <rPr>
        <b/>
      </rPr>
      <t>Instructions:</t>
    </r>
    <r>
      <t xml:space="preserve">  Obtain your training zone information by performing the 20-minute threshold test.
Once you know your average power output and/or heart rate from the test, simply enter those numbers into the space provided in order to calculate your current training zones.
Your FTP score is calculated using 95% of your average power across your 20 minute test.
Repeat this test every 6-8 weeks for careful monitoring of your progress. </t>
    </r>
  </si>
  <si>
    <t xml:space="preserve">Average Heart Rate    </t>
  </si>
  <si>
    <t xml:space="preserve">Average Watts    </t>
  </si>
  <si>
    <t>&lt;--- DATA ENTRY</t>
  </si>
  <si>
    <t>FTP (Functional Threshold Power)</t>
  </si>
  <si>
    <t>Level</t>
  </si>
  <si>
    <t xml:space="preserve">Power Zone </t>
  </si>
  <si>
    <t>Level Descriptions</t>
  </si>
  <si>
    <t>Power Range (watts)</t>
  </si>
  <si>
    <t>Active Recovery</t>
  </si>
  <si>
    <t>&lt; 55% of FTP</t>
  </si>
  <si>
    <t>-</t>
  </si>
  <si>
    <t>Endurance</t>
  </si>
  <si>
    <t>56-75%</t>
  </si>
  <si>
    <t>Tempo</t>
  </si>
  <si>
    <t>76-90%</t>
  </si>
  <si>
    <t>Lactate Threshold</t>
  </si>
  <si>
    <t>91-105%</t>
  </si>
  <si>
    <t>VO2 Max</t>
  </si>
  <si>
    <t>106-120%</t>
  </si>
  <si>
    <t>Anaerobic Capacity</t>
  </si>
  <si>
    <t>121-150%</t>
  </si>
  <si>
    <t>Neuromuscular Power</t>
  </si>
  <si>
    <t>Maximum Effort</t>
  </si>
  <si>
    <t>PEAK</t>
  </si>
  <si>
    <t>Heart Rate Zone</t>
  </si>
  <si>
    <t>Heart Rate Range</t>
  </si>
  <si>
    <t>&lt; 68% of AVG HR</t>
  </si>
  <si>
    <t>69-83%</t>
  </si>
  <si>
    <t>84-94%</t>
  </si>
  <si>
    <t>95-105%</t>
  </si>
  <si>
    <t>106 and above</t>
  </si>
  <si>
    <t>Zone</t>
  </si>
  <si>
    <t>Zone Descriptions</t>
  </si>
  <si>
    <t>Heart Rate</t>
  </si>
  <si>
    <t>Warm Up &amp; Active Recovery</t>
  </si>
  <si>
    <t xml:space="preserve">Lower intensity effort for warming up, recovery between intervals and for use as active recovery workouts following hard sessions. </t>
  </si>
  <si>
    <t>Aerobic Development</t>
  </si>
  <si>
    <t>Low to moderate intensity effort, sustainable for extended periods of time to enhance the aerobic energy system processes and 'build base.'</t>
  </si>
  <si>
    <t>Aerobic Endurance &amp; Threshold</t>
  </si>
  <si>
    <t>Moderate to high intensity effort, uncomfortable yet sustainable for 10-60 minutes. Considered 'race pace' for many endurance cycling events.</t>
  </si>
  <si>
    <t>Anaerobic Endurance</t>
  </si>
  <si>
    <t>High intensity efforts of 2.5 - 7 minutes for increasing V02max.</t>
  </si>
  <si>
    <t>Speed/Power</t>
  </si>
  <si>
    <t>Shorter (30 sec. - 2.5 min.), high power and high intensity efforts for improving anaerobic capacity.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</si>
</sst>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sz val="18.0"/>
      <color rgb="FF000000"/>
      <name val="Arial"/>
    </font>
    <font/>
    <font>
      <sz val="11.0"/>
      <color rgb="FF000000"/>
      <name val="Arial"/>
    </font>
    <font>
      <b/>
      <u/>
      <sz val="11.0"/>
      <color rgb="FF0000FF"/>
      <name val="Arial"/>
    </font>
    <font>
      <b/>
      <u/>
      <sz val="11.0"/>
      <color rgb="FF0000FF"/>
      <name val="Arial"/>
    </font>
    <font>
      <b/>
      <sz val="11.0"/>
      <color rgb="FF000000"/>
      <name val="Arial"/>
    </font>
    <font>
      <sz val="14.0"/>
      <color rgb="FF000000"/>
      <name val="Arial"/>
    </font>
    <font>
      <b/>
      <u/>
      <sz val="11.0"/>
      <color rgb="FF0000FF"/>
      <name val="Arial"/>
    </font>
    <font>
      <b/>
      <sz val="14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</fills>
  <borders count="34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left" readingOrder="0" shrinkToFit="0" vertical="center" wrapText="1"/>
    </xf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readingOrder="0" vertical="center"/>
    </xf>
    <xf borderId="7" fillId="0" fontId="6" numFmtId="0" xfId="0" applyAlignment="1" applyBorder="1" applyFont="1">
      <alignment horizontal="center" shrinkToFit="0" vertical="center" wrapText="1"/>
    </xf>
    <xf borderId="8" fillId="2" fontId="7" numFmtId="0" xfId="0" applyAlignment="1" applyBorder="1" applyFill="1" applyFont="1">
      <alignment horizontal="center" readingOrder="0" vertical="center"/>
    </xf>
    <xf borderId="0" fillId="0" fontId="3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8" fillId="3" fontId="7" numFmtId="0" xfId="0" applyAlignment="1" applyBorder="1" applyFill="1" applyFont="1">
      <alignment horizontal="center" vertical="center"/>
    </xf>
    <xf borderId="0" fillId="0" fontId="8" numFmtId="0" xfId="0" applyAlignment="1" applyFont="1">
      <alignment horizontal="center" readingOrder="0" vertical="center"/>
    </xf>
    <xf borderId="9" fillId="0" fontId="9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9" fillId="0" fontId="7" numFmtId="0" xfId="0" applyAlignment="1" applyBorder="1" applyFont="1">
      <alignment horizontal="center" shrinkToFit="0" vertical="center" wrapText="1"/>
    </xf>
    <xf borderId="9" fillId="0" fontId="7" numFmtId="1" xfId="0" applyAlignment="1" applyBorder="1" applyFont="1" applyNumberFormat="1">
      <alignment horizontal="center" vertical="center"/>
    </xf>
    <xf borderId="10" fillId="0" fontId="9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readingOrder="0" shrinkToFit="0" vertical="center" wrapText="1"/>
    </xf>
    <xf borderId="9" fillId="0" fontId="7" numFmtId="1" xfId="0" applyAlignment="1" applyBorder="1" applyFont="1" applyNumberFormat="1">
      <alignment horizontal="center" readingOrder="0" vertical="center"/>
    </xf>
    <xf borderId="13" fillId="0" fontId="3" numFmtId="0" xfId="0" applyAlignment="1" applyBorder="1" applyFont="1">
      <alignment horizontal="center" vertical="center"/>
    </xf>
    <xf borderId="14" fillId="0" fontId="9" numFmtId="0" xfId="0" applyAlignment="1" applyBorder="1" applyFont="1">
      <alignment horizontal="center" readingOrder="0" vertical="center"/>
    </xf>
    <xf borderId="15" fillId="0" fontId="7" numFmtId="1" xfId="0" applyAlignment="1" applyBorder="1" applyFont="1" applyNumberFormat="1">
      <alignment horizontal="center" readingOrder="0" vertical="center"/>
    </xf>
    <xf borderId="15" fillId="0" fontId="7" numFmtId="1" xfId="0" applyAlignment="1" applyBorder="1" applyFont="1" applyNumberFormat="1">
      <alignment horizontal="center" vertical="center"/>
    </xf>
    <xf borderId="9" fillId="0" fontId="9" numFmtId="0" xfId="0" applyAlignment="1" applyBorder="1" applyFont="1">
      <alignment horizontal="center" readingOrder="0" vertical="center"/>
    </xf>
    <xf borderId="16" fillId="0" fontId="9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18" fillId="0" fontId="9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0" fillId="0" fontId="9" numFmtId="0" xfId="0" applyAlignment="1" applyFont="1">
      <alignment horizontal="center" vertical="center"/>
    </xf>
    <xf borderId="20" fillId="0" fontId="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vertical="center"/>
    </xf>
    <xf borderId="22" fillId="0" fontId="3" numFmtId="0" xfId="0" applyAlignment="1" applyBorder="1" applyFont="1">
      <alignment horizontal="center" shrinkToFit="0" vertical="center" wrapText="1"/>
    </xf>
    <xf borderId="23" fillId="0" fontId="7" numFmtId="1" xfId="0" applyAlignment="1" applyBorder="1" applyFont="1" applyNumberFormat="1">
      <alignment horizontal="center" vertical="center"/>
    </xf>
    <xf borderId="24" fillId="0" fontId="7" numFmtId="49" xfId="0" applyAlignment="1" applyBorder="1" applyFont="1" applyNumberFormat="1">
      <alignment horizontal="center" vertical="center"/>
    </xf>
    <xf borderId="25" fillId="0" fontId="7" numFmtId="1" xfId="0" applyAlignment="1" applyBorder="1" applyFont="1" applyNumberFormat="1">
      <alignment horizontal="center" vertical="center"/>
    </xf>
    <xf borderId="26" fillId="0" fontId="9" numFmtId="0" xfId="0" applyAlignment="1" applyBorder="1" applyFont="1">
      <alignment horizontal="center" shrinkToFit="0" vertical="center" wrapText="1"/>
    </xf>
    <xf borderId="27" fillId="0" fontId="9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shrinkToFit="0" vertical="center" wrapText="1"/>
    </xf>
    <xf borderId="28" fillId="0" fontId="7" numFmtId="1" xfId="0" applyAlignment="1" applyBorder="1" applyFont="1" applyNumberFormat="1">
      <alignment horizontal="center" vertical="center"/>
    </xf>
    <xf borderId="9" fillId="0" fontId="7" numFmtId="49" xfId="0" applyAlignment="1" applyBorder="1" applyFont="1" applyNumberFormat="1">
      <alignment horizontal="center" vertical="center"/>
    </xf>
    <xf borderId="29" fillId="0" fontId="7" numFmtId="1" xfId="0" applyAlignment="1" applyBorder="1" applyFont="1" applyNumberFormat="1">
      <alignment horizontal="center" vertical="center"/>
    </xf>
    <xf borderId="4" fillId="0" fontId="9" numFmtId="0" xfId="0" applyAlignment="1" applyBorder="1" applyFont="1">
      <alignment horizontal="center" shrinkToFit="0" vertical="center" wrapText="1"/>
    </xf>
    <xf borderId="30" fillId="0" fontId="9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31" fillId="0" fontId="7" numFmtId="1" xfId="0" applyAlignment="1" applyBorder="1" applyFont="1" applyNumberFormat="1">
      <alignment horizontal="center" vertical="center"/>
    </xf>
    <xf borderId="32" fillId="0" fontId="7" numFmtId="49" xfId="0" applyAlignment="1" applyBorder="1" applyFont="1" applyNumberFormat="1">
      <alignment horizontal="center" vertical="center"/>
    </xf>
    <xf borderId="33" fillId="0" fontId="7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setthepacetriathlon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0.86"/>
    <col customWidth="1" min="2" max="2" width="24.57"/>
    <col customWidth="1" min="3" max="3" width="35.29"/>
    <col customWidth="1" min="4" max="4" width="14.0"/>
    <col customWidth="1" min="5" max="5" width="7.43"/>
    <col customWidth="1" min="6" max="6" width="13.29"/>
    <col customWidth="1" min="7" max="7" width="18.0"/>
    <col customWidth="1" min="8" max="8" width="24.29"/>
    <col customWidth="1" min="9" max="9" width="13.14"/>
    <col customWidth="1" min="10" max="10" width="6.86"/>
    <col customWidth="1" min="11" max="11" width="13.0"/>
    <col customWidth="1" min="12" max="27" width="8.86"/>
  </cols>
  <sheetData>
    <row r="1" ht="14.25" customHeight="1">
      <c r="A1" s="1" t="s">
        <v>0</v>
      </c>
      <c r="B1" s="2"/>
      <c r="C1" s="2"/>
      <c r="D1" s="2"/>
      <c r="E1" s="2"/>
      <c r="F1" s="3"/>
      <c r="G1" s="4"/>
      <c r="H1" s="5"/>
      <c r="I1" s="5"/>
      <c r="J1" s="5"/>
      <c r="K1" s="5"/>
    </row>
    <row r="2" ht="39.0" customHeight="1">
      <c r="A2" s="6" t="s">
        <v>1</v>
      </c>
      <c r="B2" s="2"/>
      <c r="C2" s="2"/>
      <c r="D2" s="2"/>
      <c r="E2" s="2"/>
      <c r="F2" s="2"/>
      <c r="G2" s="5"/>
      <c r="H2" s="5"/>
      <c r="I2" s="5"/>
      <c r="J2" s="5"/>
      <c r="K2" s="5"/>
    </row>
    <row r="3" ht="87.75" customHeight="1">
      <c r="A3" s="7" t="s">
        <v>2</v>
      </c>
      <c r="B3" s="8"/>
      <c r="C3" s="8"/>
      <c r="D3" s="8"/>
      <c r="E3" s="8"/>
      <c r="F3" s="9"/>
      <c r="G3" s="10"/>
      <c r="H3" s="5"/>
      <c r="I3" s="5"/>
      <c r="J3" s="5"/>
      <c r="K3" s="5"/>
    </row>
    <row r="4" ht="11.25" customHeight="1">
      <c r="A4" s="10"/>
      <c r="B4" s="10"/>
      <c r="C4" s="10"/>
      <c r="D4" s="10"/>
      <c r="E4" s="10"/>
      <c r="F4" s="10"/>
      <c r="G4" s="10"/>
      <c r="H4" s="5"/>
      <c r="I4" s="5"/>
      <c r="J4" s="5"/>
      <c r="K4" s="5"/>
    </row>
    <row r="5" ht="30.0" customHeight="1">
      <c r="A5" s="11" t="str">
        <f>HYPERLINK("https://drive.google.com/file/d/0B4poxgiGQco3YWZQT3d1TFR4SEU/view?usp=sharing","SAMPLE THRESHOLD TEST LINK")</f>
        <v>SAMPLE THRESHOLD TEST LINK</v>
      </c>
      <c r="G5" s="5"/>
      <c r="H5" s="5"/>
      <c r="I5" s="5"/>
      <c r="J5" s="5"/>
      <c r="K5" s="5"/>
    </row>
    <row r="6">
      <c r="A6" s="12"/>
      <c r="B6" s="13"/>
      <c r="C6" s="5"/>
      <c r="D6" s="5"/>
      <c r="E6" s="5"/>
      <c r="F6" s="5"/>
      <c r="G6" s="5"/>
      <c r="H6" s="5"/>
      <c r="I6" s="5"/>
      <c r="J6" s="5"/>
      <c r="K6" s="5"/>
    </row>
    <row r="7" ht="30.0" customHeight="1">
      <c r="A7" s="14" t="s">
        <v>3</v>
      </c>
      <c r="B7" s="15">
        <v>158.0</v>
      </c>
      <c r="C7" s="14" t="s">
        <v>4</v>
      </c>
      <c r="D7" s="15">
        <v>186.0</v>
      </c>
      <c r="E7" s="16" t="s">
        <v>5</v>
      </c>
      <c r="H7" s="5"/>
      <c r="I7" s="5"/>
      <c r="J7" s="5"/>
      <c r="K7" s="5"/>
    </row>
    <row r="8" ht="14.25" customHeight="1">
      <c r="A8" s="5"/>
      <c r="B8" s="17"/>
      <c r="C8" s="5"/>
      <c r="D8" s="5"/>
      <c r="E8" s="5"/>
      <c r="F8" s="5"/>
      <c r="G8" s="5"/>
      <c r="H8" s="5"/>
      <c r="I8" s="5"/>
      <c r="J8" s="5"/>
      <c r="K8" s="5"/>
    </row>
    <row r="9" ht="32.25" customHeight="1">
      <c r="A9" s="14" t="s">
        <v>6</v>
      </c>
      <c r="B9" s="18">
        <f>(0.95*D7)</f>
        <v>176.7</v>
      </c>
      <c r="C9" s="19" t="str">
        <f>HYPERLINK("https://support.wattbike.com/hc/en-us/articles/115001848349-Functional-Threshold-Power-FTP-Training-Zones","CALCULATION DETAILS")</f>
        <v>CALCULATION DETAILS</v>
      </c>
      <c r="D9" s="5"/>
      <c r="E9" s="5"/>
      <c r="F9" s="5"/>
      <c r="G9" s="5"/>
      <c r="H9" s="5"/>
      <c r="I9" s="5"/>
      <c r="J9" s="5"/>
      <c r="K9" s="5"/>
    </row>
    <row r="10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20.25" customHeight="1">
      <c r="A11" s="20" t="s">
        <v>7</v>
      </c>
      <c r="B11" s="21" t="s">
        <v>8</v>
      </c>
      <c r="C11" s="20" t="s">
        <v>9</v>
      </c>
      <c r="D11" s="22" t="s">
        <v>10</v>
      </c>
      <c r="E11" s="23"/>
      <c r="F11" s="24"/>
    </row>
    <row r="12" ht="20.25" customHeight="1">
      <c r="A12" s="21" t="s">
        <v>11</v>
      </c>
      <c r="B12" s="20">
        <v>1.0</v>
      </c>
      <c r="C12" s="25" t="s">
        <v>12</v>
      </c>
      <c r="D12" s="26">
        <v>0.0</v>
      </c>
      <c r="E12" s="26" t="s">
        <v>13</v>
      </c>
      <c r="F12" s="26">
        <f>0.55*B9</f>
        <v>97.185</v>
      </c>
    </row>
    <row r="13" ht="20.25" customHeight="1">
      <c r="A13" s="21" t="s">
        <v>14</v>
      </c>
      <c r="B13" s="20">
        <v>2.0</v>
      </c>
      <c r="C13" s="25" t="s">
        <v>15</v>
      </c>
      <c r="D13" s="26">
        <f>0.56*B9</f>
        <v>98.952</v>
      </c>
      <c r="E13" s="26" t="s">
        <v>13</v>
      </c>
      <c r="F13" s="26">
        <f>0.75*B9</f>
        <v>132.525</v>
      </c>
    </row>
    <row r="14" ht="20.25" customHeight="1">
      <c r="A14" s="21" t="s">
        <v>16</v>
      </c>
      <c r="B14" s="20">
        <v>3.0</v>
      </c>
      <c r="C14" s="25" t="s">
        <v>17</v>
      </c>
      <c r="D14" s="26">
        <f>0.76*B9</f>
        <v>134.292</v>
      </c>
      <c r="E14" s="26" t="s">
        <v>13</v>
      </c>
      <c r="F14" s="26">
        <f>0.9*B9</f>
        <v>159.03</v>
      </c>
    </row>
    <row r="15" ht="20.25" customHeight="1">
      <c r="A15" s="21" t="s">
        <v>18</v>
      </c>
      <c r="B15" s="20">
        <v>4.0</v>
      </c>
      <c r="C15" s="25" t="s">
        <v>19</v>
      </c>
      <c r="D15" s="26">
        <f>0.91*B9</f>
        <v>160.797</v>
      </c>
      <c r="E15" s="26" t="s">
        <v>13</v>
      </c>
      <c r="F15" s="26">
        <f>1.05*B9</f>
        <v>185.535</v>
      </c>
    </row>
    <row r="16" ht="20.25" customHeight="1">
      <c r="A16" s="21" t="s">
        <v>20</v>
      </c>
      <c r="B16" s="20">
        <v>5.0</v>
      </c>
      <c r="C16" s="25" t="s">
        <v>21</v>
      </c>
      <c r="D16" s="26">
        <f>1.06*B9</f>
        <v>187.302</v>
      </c>
      <c r="E16" s="26" t="s">
        <v>13</v>
      </c>
      <c r="F16" s="26">
        <f>1.2*B9</f>
        <v>212.04</v>
      </c>
    </row>
    <row r="17" ht="20.25" customHeight="1">
      <c r="A17" s="21" t="s">
        <v>22</v>
      </c>
      <c r="B17" s="20">
        <v>6.0</v>
      </c>
      <c r="C17" s="25" t="s">
        <v>23</v>
      </c>
      <c r="D17" s="26">
        <f>1.21*B9</f>
        <v>213.807</v>
      </c>
      <c r="E17" s="26" t="s">
        <v>13</v>
      </c>
      <c r="F17" s="26">
        <f>1.5*B9</f>
        <v>265.05</v>
      </c>
    </row>
    <row r="18" ht="20.25" customHeight="1">
      <c r="A18" s="21" t="s">
        <v>24</v>
      </c>
      <c r="B18" s="20">
        <v>7.0</v>
      </c>
      <c r="C18" s="25" t="s">
        <v>25</v>
      </c>
      <c r="D18" s="26">
        <f>1.51*B9</f>
        <v>266.817</v>
      </c>
      <c r="E18" s="26" t="s">
        <v>13</v>
      </c>
      <c r="F18" s="26" t="s">
        <v>26</v>
      </c>
    </row>
    <row r="19" ht="20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ht="20.25" customHeight="1">
      <c r="A20" s="20" t="s">
        <v>7</v>
      </c>
      <c r="B20" s="21" t="s">
        <v>27</v>
      </c>
      <c r="C20" s="20" t="s">
        <v>9</v>
      </c>
      <c r="D20" s="22" t="s">
        <v>28</v>
      </c>
      <c r="E20" s="23"/>
      <c r="F20" s="24"/>
      <c r="G20" s="5"/>
      <c r="H20" s="5"/>
      <c r="I20" s="5"/>
      <c r="J20" s="5"/>
      <c r="K20" s="5"/>
    </row>
    <row r="21" ht="20.25" customHeight="1">
      <c r="A21" s="27" t="s">
        <v>11</v>
      </c>
      <c r="B21" s="20">
        <v>1.0</v>
      </c>
      <c r="C21" s="28" t="s">
        <v>29</v>
      </c>
      <c r="D21" s="29">
        <v>0.0</v>
      </c>
      <c r="E21" s="26" t="s">
        <v>13</v>
      </c>
      <c r="F21" s="26">
        <f>B7*0.68</f>
        <v>107.44</v>
      </c>
      <c r="G21" s="30"/>
      <c r="H21" s="5"/>
      <c r="I21" s="5"/>
      <c r="J21" s="5"/>
      <c r="K21" s="5"/>
    </row>
    <row r="22" ht="20.25" customHeight="1">
      <c r="A22" s="27" t="s">
        <v>14</v>
      </c>
      <c r="B22" s="31">
        <v>2.0</v>
      </c>
      <c r="C22" s="28" t="s">
        <v>30</v>
      </c>
      <c r="D22" s="32">
        <f>B7*0.69</f>
        <v>109.02</v>
      </c>
      <c r="E22" s="26" t="s">
        <v>13</v>
      </c>
      <c r="F22" s="33">
        <f>B7*0.83</f>
        <v>131.14</v>
      </c>
      <c r="G22" s="5"/>
      <c r="H22" s="5"/>
      <c r="I22" s="5"/>
      <c r="J22" s="5"/>
      <c r="K22" s="5"/>
    </row>
    <row r="23" ht="20.25" customHeight="1">
      <c r="A23" s="27" t="s">
        <v>16</v>
      </c>
      <c r="B23" s="34">
        <v>3.0</v>
      </c>
      <c r="C23" s="28" t="s">
        <v>31</v>
      </c>
      <c r="D23" s="26">
        <f>B7*0.84</f>
        <v>132.72</v>
      </c>
      <c r="E23" s="26" t="s">
        <v>13</v>
      </c>
      <c r="F23" s="26">
        <f>B7*0.94</f>
        <v>148.52</v>
      </c>
      <c r="G23" s="5"/>
      <c r="H23" s="5"/>
      <c r="I23" s="5"/>
      <c r="J23" s="5"/>
      <c r="K23" s="5"/>
    </row>
    <row r="24" ht="20.25" customHeight="1">
      <c r="A24" s="27" t="s">
        <v>18</v>
      </c>
      <c r="B24" s="34">
        <v>4.0</v>
      </c>
      <c r="C24" s="28" t="s">
        <v>32</v>
      </c>
      <c r="D24" s="26">
        <f>B7*0.95</f>
        <v>150.1</v>
      </c>
      <c r="E24" s="26" t="s">
        <v>13</v>
      </c>
      <c r="F24" s="26">
        <f>B7*1.05</f>
        <v>165.9</v>
      </c>
      <c r="G24" s="5"/>
      <c r="H24" s="5"/>
      <c r="I24" s="5"/>
      <c r="J24" s="5"/>
      <c r="K24" s="5"/>
    </row>
    <row r="25" ht="20.25" customHeight="1">
      <c r="A25" s="27" t="s">
        <v>20</v>
      </c>
      <c r="B25" s="34">
        <v>5.0</v>
      </c>
      <c r="C25" s="28" t="s">
        <v>33</v>
      </c>
      <c r="D25" s="26">
        <f>B7*1.06</f>
        <v>167.48</v>
      </c>
      <c r="E25" s="26" t="s">
        <v>13</v>
      </c>
      <c r="F25" s="29" t="s">
        <v>26</v>
      </c>
      <c r="G25" s="5"/>
      <c r="H25" s="5"/>
      <c r="I25" s="5"/>
      <c r="J25" s="5"/>
      <c r="K25" s="5"/>
    </row>
    <row r="26" ht="20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ht="20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ht="20.25" customHeight="1">
      <c r="A28" s="35" t="s">
        <v>34</v>
      </c>
      <c r="B28" s="36"/>
      <c r="C28" s="37" t="s">
        <v>35</v>
      </c>
      <c r="D28" s="35" t="s">
        <v>36</v>
      </c>
      <c r="E28" s="38"/>
      <c r="F28" s="39"/>
      <c r="G28" s="40"/>
      <c r="H28" s="5"/>
      <c r="I28" s="5"/>
      <c r="J28" s="5"/>
      <c r="K28" s="5"/>
    </row>
    <row r="29" ht="20.25" customHeight="1">
      <c r="A29" s="41" t="s">
        <v>37</v>
      </c>
      <c r="B29" s="42">
        <v>1.0</v>
      </c>
      <c r="C29" s="43" t="s">
        <v>38</v>
      </c>
      <c r="D29" s="44">
        <f t="shared" ref="D29:D33" si="1">D21</f>
        <v>0</v>
      </c>
      <c r="E29" s="45" t="s">
        <v>13</v>
      </c>
      <c r="F29" s="46">
        <f t="shared" ref="F29:F33" si="2">F21</f>
        <v>107.44</v>
      </c>
      <c r="G29" s="5"/>
      <c r="H29" s="5"/>
      <c r="I29" s="5"/>
      <c r="J29" s="5"/>
      <c r="K29" s="5"/>
    </row>
    <row r="30" ht="20.25" customHeight="1">
      <c r="A30" s="47" t="s">
        <v>39</v>
      </c>
      <c r="B30" s="48">
        <v>2.0</v>
      </c>
      <c r="C30" s="49" t="s">
        <v>40</v>
      </c>
      <c r="D30" s="50">
        <f t="shared" si="1"/>
        <v>109.02</v>
      </c>
      <c r="E30" s="51" t="s">
        <v>13</v>
      </c>
      <c r="F30" s="52">
        <f t="shared" si="2"/>
        <v>131.14</v>
      </c>
      <c r="G30" s="5"/>
      <c r="H30" s="5"/>
      <c r="I30" s="5"/>
      <c r="J30" s="5"/>
      <c r="K30" s="5"/>
    </row>
    <row r="31" ht="20.25" customHeight="1">
      <c r="A31" s="47" t="s">
        <v>41</v>
      </c>
      <c r="B31" s="48">
        <v>3.0</v>
      </c>
      <c r="C31" s="49" t="s">
        <v>42</v>
      </c>
      <c r="D31" s="50">
        <f t="shared" si="1"/>
        <v>132.72</v>
      </c>
      <c r="E31" s="51" t="s">
        <v>13</v>
      </c>
      <c r="F31" s="52">
        <f t="shared" si="2"/>
        <v>148.52</v>
      </c>
      <c r="G31" s="5"/>
      <c r="H31" s="5"/>
      <c r="I31" s="5"/>
      <c r="J31" s="5"/>
      <c r="K31" s="5"/>
    </row>
    <row r="32" ht="20.25" customHeight="1">
      <c r="A32" s="47" t="s">
        <v>43</v>
      </c>
      <c r="B32" s="48">
        <v>4.0</v>
      </c>
      <c r="C32" s="49" t="s">
        <v>44</v>
      </c>
      <c r="D32" s="50">
        <f t="shared" si="1"/>
        <v>150.1</v>
      </c>
      <c r="E32" s="51" t="s">
        <v>13</v>
      </c>
      <c r="F32" s="52">
        <f t="shared" si="2"/>
        <v>165.9</v>
      </c>
      <c r="G32" s="5"/>
      <c r="H32" s="5"/>
      <c r="I32" s="5"/>
      <c r="J32" s="5"/>
      <c r="K32" s="5"/>
    </row>
    <row r="33" ht="20.25" customHeight="1">
      <c r="A33" s="53" t="s">
        <v>45</v>
      </c>
      <c r="B33" s="54">
        <v>5.0</v>
      </c>
      <c r="C33" s="55" t="s">
        <v>46</v>
      </c>
      <c r="D33" s="56">
        <f t="shared" si="1"/>
        <v>167.48</v>
      </c>
      <c r="E33" s="57" t="s">
        <v>13</v>
      </c>
      <c r="F33" s="58" t="str">
        <f t="shared" si="2"/>
        <v>PEAK</v>
      </c>
      <c r="G33" s="5"/>
      <c r="H33" s="5"/>
      <c r="I33" s="5"/>
      <c r="J33" s="5"/>
      <c r="K33" s="5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</row>
    <row r="778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</row>
    <row r="779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</row>
    <row r="780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</row>
    <row r="78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</row>
    <row r="782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</row>
    <row r="783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</row>
    <row r="784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</row>
    <row r="785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</row>
    <row r="78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</row>
    <row r="787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</row>
    <row r="788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</row>
    <row r="789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</row>
    <row r="790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</row>
    <row r="79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</row>
    <row r="792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</row>
    <row r="793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</row>
    <row r="794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</row>
    <row r="795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</row>
    <row r="79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</row>
    <row r="797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</row>
    <row r="798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</row>
    <row r="799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</row>
    <row r="800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</row>
    <row r="80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2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</row>
    <row r="803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</row>
    <row r="804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</row>
    <row r="805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</row>
    <row r="80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</row>
    <row r="807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</row>
    <row r="808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</row>
    <row r="809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</row>
    <row r="810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</row>
    <row r="81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</row>
    <row r="812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</row>
    <row r="813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</row>
    <row r="814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</row>
    <row r="815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</row>
    <row r="81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</row>
    <row r="817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</row>
    <row r="818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</row>
    <row r="819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</row>
    <row r="820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</row>
    <row r="82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</row>
    <row r="822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</row>
    <row r="823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</row>
    <row r="824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</row>
    <row r="825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</row>
    <row r="8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</row>
    <row r="827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</row>
    <row r="828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</row>
    <row r="829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</row>
    <row r="830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</row>
    <row r="83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</row>
    <row r="832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</row>
    <row r="833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</row>
    <row r="834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</row>
    <row r="835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</row>
    <row r="83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</row>
    <row r="837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</row>
    <row r="838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</row>
    <row r="839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</row>
    <row r="840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</row>
    <row r="84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</row>
    <row r="842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</row>
    <row r="843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</row>
    <row r="844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</row>
    <row r="845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</row>
    <row r="84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</row>
    <row r="847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</row>
    <row r="848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</row>
    <row r="849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</row>
    <row r="850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</row>
    <row r="85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</row>
    <row r="852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</row>
    <row r="853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</row>
    <row r="854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</row>
    <row r="855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</row>
    <row r="85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</row>
    <row r="857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</row>
    <row r="858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</row>
    <row r="859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</row>
    <row r="860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</row>
    <row r="86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</row>
    <row r="862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</row>
    <row r="863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</row>
    <row r="864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</row>
    <row r="865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</row>
    <row r="86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</row>
    <row r="867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</row>
    <row r="868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</row>
    <row r="869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</row>
    <row r="870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</row>
    <row r="87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</row>
    <row r="872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</row>
    <row r="873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</row>
    <row r="874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</row>
    <row r="875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</row>
    <row r="87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</row>
    <row r="877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</row>
    <row r="878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</row>
    <row r="879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</row>
    <row r="880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</row>
    <row r="88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</row>
    <row r="882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</row>
    <row r="883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</row>
    <row r="884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</row>
    <row r="885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</row>
    <row r="88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</row>
    <row r="887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</row>
    <row r="888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</row>
    <row r="889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</row>
    <row r="890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</row>
    <row r="89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</row>
    <row r="892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</row>
    <row r="893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</row>
    <row r="894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</row>
    <row r="895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</row>
    <row r="89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</row>
    <row r="897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</row>
    <row r="898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</row>
    <row r="899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</row>
    <row r="900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</row>
    <row r="90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</row>
    <row r="902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</row>
    <row r="903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</row>
    <row r="904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</row>
    <row r="905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</row>
    <row r="90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</row>
    <row r="907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</row>
    <row r="908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</row>
    <row r="909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</row>
    <row r="910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</row>
    <row r="91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</row>
    <row r="912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</row>
    <row r="913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4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</row>
    <row r="915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</row>
    <row r="91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</row>
    <row r="917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</row>
    <row r="918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</row>
    <row r="919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</row>
    <row r="920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</row>
    <row r="92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</row>
    <row r="922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</row>
    <row r="923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</row>
    <row r="924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</row>
    <row r="925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</row>
    <row r="9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</row>
    <row r="927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</row>
    <row r="928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</row>
    <row r="929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</row>
    <row r="930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</row>
    <row r="93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</row>
    <row r="932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</row>
    <row r="933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</row>
    <row r="934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</row>
    <row r="935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</row>
    <row r="93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</row>
    <row r="937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</row>
    <row r="938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</row>
    <row r="939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</row>
    <row r="940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</row>
    <row r="94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</row>
    <row r="942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</row>
    <row r="943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</row>
    <row r="944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</row>
    <row r="945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</row>
    <row r="94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</row>
    <row r="947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</row>
    <row r="948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</row>
    <row r="949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</row>
    <row r="950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</row>
    <row r="95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</row>
    <row r="952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</row>
    <row r="953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</row>
    <row r="954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</row>
    <row r="955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</row>
    <row r="95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</row>
    <row r="957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</row>
    <row r="958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</row>
    <row r="959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</row>
    <row r="960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</row>
    <row r="96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</row>
    <row r="962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</row>
    <row r="963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</row>
    <row r="964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</row>
    <row r="965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</row>
    <row r="96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</row>
    <row r="967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</row>
    <row r="968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</row>
    <row r="969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</row>
    <row r="970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</row>
    <row r="97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</row>
    <row r="972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</row>
    <row r="973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</row>
    <row r="974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</row>
    <row r="975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</row>
    <row r="97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</row>
    <row r="977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</row>
    <row r="978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</row>
    <row r="979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</row>
    <row r="980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</row>
    <row r="98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</row>
    <row r="982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</row>
    <row r="983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</row>
    <row r="984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</row>
    <row r="985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</row>
    <row r="98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</row>
    <row r="987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</row>
    <row r="988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</row>
    <row r="989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</row>
    <row r="990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</row>
    <row r="99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</row>
    <row r="992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</row>
    <row r="993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</row>
    <row r="994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</row>
    <row r="995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</row>
    <row r="99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</row>
    <row r="997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</row>
    <row r="998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</row>
    <row r="999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</row>
    <row r="1000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</row>
  </sheetData>
  <mergeCells count="8">
    <mergeCell ref="A1:F1"/>
    <mergeCell ref="A2:F2"/>
    <mergeCell ref="A3:F3"/>
    <mergeCell ref="A5:F5"/>
    <mergeCell ref="E7:G7"/>
    <mergeCell ref="D11:F11"/>
    <mergeCell ref="D20:F20"/>
    <mergeCell ref="D28:F28"/>
  </mergeCells>
  <hyperlinks>
    <hyperlink r:id="rId1" ref="A2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